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2610" windowWidth="9720" windowHeight="6390" activeTab="1"/>
  </bookViews>
  <sheets>
    <sheet name="ст. Обская" sheetId="1" r:id="rId1"/>
    <sheet name="ж.д. линия Обская-Карская" sheetId="2" r:id="rId2"/>
  </sheets>
  <definedNames/>
  <calcPr fullCalcOnLoad="1"/>
</workbook>
</file>

<file path=xl/sharedStrings.xml><?xml version="1.0" encoding="utf-8"?>
<sst xmlns="http://schemas.openxmlformats.org/spreadsheetml/2006/main" count="182" uniqueCount="81">
  <si>
    <t>II. Полная себестоимость полезно отпущеной электроэнергии (ТЫС.РУБ.)</t>
  </si>
  <si>
    <t>1. Расход на производство электроэнергии</t>
  </si>
  <si>
    <t>0400</t>
  </si>
  <si>
    <t>в том числе:</t>
  </si>
  <si>
    <t>материалы</t>
  </si>
  <si>
    <t>0410</t>
  </si>
  <si>
    <t>топливо</t>
  </si>
  <si>
    <t>0420</t>
  </si>
  <si>
    <t>амортизация (износ)</t>
  </si>
  <si>
    <t>0430</t>
  </si>
  <si>
    <t>ремонт и техническое обслуживание</t>
  </si>
  <si>
    <t>0440</t>
  </si>
  <si>
    <t>в т.ч. капитальный ремонт</t>
  </si>
  <si>
    <t>0441</t>
  </si>
  <si>
    <t>затраты на оплату труда</t>
  </si>
  <si>
    <t>0450</t>
  </si>
  <si>
    <t>отчисления на социальные нужды</t>
  </si>
  <si>
    <t>0460</t>
  </si>
  <si>
    <t>цеховые расходы</t>
  </si>
  <si>
    <t>0470</t>
  </si>
  <si>
    <t>2. Оплата электроэнергии, полученной со стороны</t>
  </si>
  <si>
    <t>0500</t>
  </si>
  <si>
    <t>3. Расходы по распределению электроэнергии</t>
  </si>
  <si>
    <t>0600</t>
  </si>
  <si>
    <t>0610</t>
  </si>
  <si>
    <t>0620</t>
  </si>
  <si>
    <t>0630</t>
  </si>
  <si>
    <t>0631</t>
  </si>
  <si>
    <t>0640</t>
  </si>
  <si>
    <t>0650</t>
  </si>
  <si>
    <t>0660</t>
  </si>
  <si>
    <t>4. Проведение аварийно-восстановительных работ</t>
  </si>
  <si>
    <t>0700</t>
  </si>
  <si>
    <t>5. Содержание и обслуживание внутридомовых сетей</t>
  </si>
  <si>
    <t>0800</t>
  </si>
  <si>
    <t>6. Ремонтный фонд</t>
  </si>
  <si>
    <t>0900</t>
  </si>
  <si>
    <t>7. Прочие прямые расходы - всего</t>
  </si>
  <si>
    <t>1000</t>
  </si>
  <si>
    <t>оплата работ службы "Заказчика"</t>
  </si>
  <si>
    <t>1010</t>
  </si>
  <si>
    <t>отчисления на страхование имущества</t>
  </si>
  <si>
    <t>1020</t>
  </si>
  <si>
    <t>8. Общеэксплуатационные расходы</t>
  </si>
  <si>
    <t>1100</t>
  </si>
  <si>
    <t>ИТОГО расходов по эксплуатации</t>
  </si>
  <si>
    <t>1200</t>
  </si>
  <si>
    <t>9. Внеэксплуатационные расходы</t>
  </si>
  <si>
    <t>1300</t>
  </si>
  <si>
    <t>ВСЕГО расходов по полной себестоимости</t>
  </si>
  <si>
    <t>1400</t>
  </si>
  <si>
    <t>Себестоимость 1 кВт.ч полезно отпущенной электроэнергии (руб.)</t>
  </si>
  <si>
    <t>1500</t>
  </si>
  <si>
    <t>Всего доходов</t>
  </si>
  <si>
    <t>1600</t>
  </si>
  <si>
    <t>в т.ч. от населения</t>
  </si>
  <si>
    <t>1610</t>
  </si>
  <si>
    <t>Средний экономически обоснованный тариф  1 кВт.ч полезно отпущенной электроэнергии (руб.)</t>
  </si>
  <si>
    <t>1700</t>
  </si>
  <si>
    <t>Тариф для населения, руб.</t>
  </si>
  <si>
    <t>1800</t>
  </si>
  <si>
    <t>Показатели</t>
  </si>
  <si>
    <t>Код строк</t>
  </si>
  <si>
    <t>По отчету за соответствующий период прошлого года</t>
  </si>
  <si>
    <t>Фактически с начала нового года</t>
  </si>
  <si>
    <t>А</t>
  </si>
  <si>
    <t>Б</t>
  </si>
  <si>
    <t>I. Натуральные показатели (тыс. кВт. ч)</t>
  </si>
  <si>
    <t>Выработано электроэнергии</t>
  </si>
  <si>
    <t>0100</t>
  </si>
  <si>
    <t>Расход электроэнергии на собственные нужды</t>
  </si>
  <si>
    <t>0110</t>
  </si>
  <si>
    <t>Получено электроэнергии со стороны</t>
  </si>
  <si>
    <t>0120</t>
  </si>
  <si>
    <t>Потери электроэнергии</t>
  </si>
  <si>
    <t>0200</t>
  </si>
  <si>
    <t>Отпущено электроэнергии всем потребителям</t>
  </si>
  <si>
    <t>0300</t>
  </si>
  <si>
    <t>населению</t>
  </si>
  <si>
    <t>0310</t>
  </si>
  <si>
    <t>Отчётная калькуляция себестоимости отпущенной электроэнергии за  2022 год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</si>
</sst>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#,##0.000"/>
    <numFmt numFmtId="193" formatCode="0.000"/>
    <numFmt numFmtId="194" formatCode="[$€-2]\ ###,000_);[Red]\([$€-2]\ ###,000\)"/>
    <numFmt numFmtId="195" formatCode="mmm/yyyy"/>
    <numFmt numFmtId="196" formatCode="#,##0.0"/>
    <numFmt numFmtId="197" formatCode="0.0000"/>
    <numFmt numFmtId="198" formatCode="#,##0_ ;[Red]\-#,##0\ "/>
    <numFmt numFmtId="199" formatCode="[$-F400]h:mm:ss\ AM/PM"/>
  </numFmts>
  <fonts count="42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9"/>
      <color indexed="22"/>
      <name val="Tahom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55"/>
      </top>
      <bottom style="thin">
        <color indexed="55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4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2" fontId="5" fillId="32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 applyProtection="1">
      <alignment horizontal="left" vertical="center" wrapText="1" indent="2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2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5" fillId="0" borderId="0" xfId="54" applyNumberFormat="1" applyFont="1" applyFill="1" applyAlignment="1" applyProtection="1">
      <alignment horizontal="center" vertical="center" wrapText="1"/>
      <protection/>
    </xf>
    <xf numFmtId="49" fontId="5" fillId="0" borderId="0" xfId="54" applyNumberFormat="1" applyFont="1" applyFill="1" applyAlignment="1" applyProtection="1">
      <alignment horizontal="center" vertical="center" wrapText="1"/>
      <protection/>
    </xf>
    <xf numFmtId="0" fontId="5" fillId="0" borderId="0" xfId="54" applyNumberFormat="1" applyFont="1" applyAlignment="1" applyProtection="1">
      <alignment horizontal="center" vertical="center" wrapText="1"/>
      <protection/>
    </xf>
    <xf numFmtId="49" fontId="5" fillId="0" borderId="0" xfId="55" applyNumberFormat="1" applyFont="1" applyFill="1" applyBorder="1" applyAlignment="1" applyProtection="1">
      <alignment horizontal="center" vertical="center" wrapText="1"/>
      <protection/>
    </xf>
    <xf numFmtId="49" fontId="5" fillId="33" borderId="0" xfId="55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5" fillId="0" borderId="0" xfId="55" applyNumberFormat="1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 indent="2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форма 1 водопровод для орг 2" xfId="54"/>
    <cellStyle name="Обычный_форма 5-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D19">
      <selection activeCell="I43" sqref="I43"/>
    </sheetView>
  </sheetViews>
  <sheetFormatPr defaultColWidth="23.00390625" defaultRowHeight="12.75"/>
  <cols>
    <col min="1" max="1" width="8.140625" style="12" hidden="1" customWidth="1"/>
    <col min="2" max="2" width="11.28125" style="12" hidden="1" customWidth="1"/>
    <col min="3" max="3" width="7.57421875" style="19" hidden="1" customWidth="1"/>
    <col min="4" max="4" width="3.7109375" style="15" customWidth="1"/>
    <col min="5" max="5" width="12.00390625" style="15" customWidth="1"/>
    <col min="6" max="6" width="46.28125" style="15" customWidth="1"/>
    <col min="7" max="7" width="12.8515625" style="15" customWidth="1"/>
    <col min="8" max="9" width="19.7109375" style="15" customWidth="1"/>
    <col min="10" max="10" width="6.7109375" style="15" customWidth="1"/>
    <col min="11" max="16384" width="23.00390625" style="15" customWidth="1"/>
  </cols>
  <sheetData>
    <row r="1" spans="1:3" ht="11.25">
      <c r="A1" s="13"/>
      <c r="C1" s="14"/>
    </row>
    <row r="2" spans="1:10" ht="11.25">
      <c r="A2" s="13"/>
      <c r="C2" s="14"/>
      <c r="D2" s="16"/>
      <c r="E2" s="16"/>
      <c r="F2" s="16"/>
      <c r="G2" s="16"/>
      <c r="H2" s="16"/>
      <c r="I2" s="16"/>
      <c r="J2" s="16"/>
    </row>
    <row r="3" spans="1:10" ht="36" customHeight="1">
      <c r="A3" s="13"/>
      <c r="C3" s="14"/>
      <c r="D3" s="16"/>
      <c r="E3" s="25" t="s">
        <v>80</v>
      </c>
      <c r="F3" s="25"/>
      <c r="G3" s="25"/>
      <c r="H3" s="25"/>
      <c r="I3" s="25"/>
      <c r="J3" s="16"/>
    </row>
    <row r="4" spans="1:10" ht="11.25">
      <c r="A4" s="13"/>
      <c r="C4" s="14"/>
      <c r="D4" s="16"/>
      <c r="E4" s="17"/>
      <c r="F4" s="17"/>
      <c r="G4" s="18"/>
      <c r="H4" s="17"/>
      <c r="I4" s="17"/>
      <c r="J4" s="16"/>
    </row>
    <row r="5" spans="3:10" ht="51">
      <c r="C5" s="14"/>
      <c r="D5" s="16"/>
      <c r="E5" s="26" t="s">
        <v>61</v>
      </c>
      <c r="F5" s="26"/>
      <c r="G5" s="9" t="s">
        <v>62</v>
      </c>
      <c r="H5" s="10" t="s">
        <v>63</v>
      </c>
      <c r="I5" s="10" t="s">
        <v>64</v>
      </c>
      <c r="J5" s="16"/>
    </row>
    <row r="6" spans="4:10" ht="11.25">
      <c r="D6" s="16"/>
      <c r="E6" s="27" t="s">
        <v>65</v>
      </c>
      <c r="F6" s="27"/>
      <c r="G6" s="11" t="s">
        <v>66</v>
      </c>
      <c r="H6" s="11">
        <v>1</v>
      </c>
      <c r="I6" s="11">
        <v>2</v>
      </c>
      <c r="J6" s="16"/>
    </row>
    <row r="7" spans="4:10" ht="11.25">
      <c r="D7" s="16"/>
      <c r="E7" s="24" t="s">
        <v>67</v>
      </c>
      <c r="F7" s="24"/>
      <c r="G7" s="1"/>
      <c r="H7" s="2"/>
      <c r="I7" s="2"/>
      <c r="J7" s="16"/>
    </row>
    <row r="8" spans="4:10" ht="11.25">
      <c r="D8" s="16"/>
      <c r="E8" s="20" t="s">
        <v>68</v>
      </c>
      <c r="F8" s="20"/>
      <c r="G8" s="3" t="s">
        <v>69</v>
      </c>
      <c r="H8" s="7">
        <v>3988.2</v>
      </c>
      <c r="I8" s="7">
        <v>3745.44</v>
      </c>
      <c r="J8" s="16"/>
    </row>
    <row r="9" spans="1:10" ht="11.25">
      <c r="A9" s="13"/>
      <c r="D9" s="16"/>
      <c r="E9" s="20" t="s">
        <v>70</v>
      </c>
      <c r="F9" s="20"/>
      <c r="G9" s="3" t="s">
        <v>71</v>
      </c>
      <c r="H9" s="7">
        <v>3661.44</v>
      </c>
      <c r="I9" s="7">
        <f>3431.56</f>
        <v>3431.56</v>
      </c>
      <c r="J9" s="16"/>
    </row>
    <row r="10" spans="4:10" ht="11.25">
      <c r="D10" s="16"/>
      <c r="E10" s="20" t="s">
        <v>72</v>
      </c>
      <c r="F10" s="20"/>
      <c r="G10" s="3" t="s">
        <v>73</v>
      </c>
      <c r="H10" s="7"/>
      <c r="I10" s="7"/>
      <c r="J10" s="16"/>
    </row>
    <row r="11" spans="4:10" ht="11.25">
      <c r="D11" s="16"/>
      <c r="E11" s="20" t="s">
        <v>74</v>
      </c>
      <c r="F11" s="20"/>
      <c r="G11" s="3" t="s">
        <v>75</v>
      </c>
      <c r="H11" s="7"/>
      <c r="I11" s="7"/>
      <c r="J11" s="16"/>
    </row>
    <row r="12" spans="4:10" ht="11.25">
      <c r="D12" s="16"/>
      <c r="E12" s="20" t="s">
        <v>76</v>
      </c>
      <c r="F12" s="20"/>
      <c r="G12" s="3" t="s">
        <v>77</v>
      </c>
      <c r="H12" s="7">
        <v>3952.2</v>
      </c>
      <c r="I12" s="7">
        <f>I8-36</f>
        <v>3709.44</v>
      </c>
      <c r="J12" s="16"/>
    </row>
    <row r="13" spans="4:10" ht="11.25">
      <c r="D13" s="16"/>
      <c r="E13" s="5" t="s">
        <v>3</v>
      </c>
      <c r="F13" s="6" t="s">
        <v>78</v>
      </c>
      <c r="G13" s="3" t="s">
        <v>79</v>
      </c>
      <c r="H13" s="7"/>
      <c r="I13" s="7"/>
      <c r="J13" s="16"/>
    </row>
    <row r="14" spans="4:10" ht="27.75" customHeight="1">
      <c r="D14" s="16"/>
      <c r="E14" s="24" t="s">
        <v>0</v>
      </c>
      <c r="F14" s="24"/>
      <c r="G14" s="1"/>
      <c r="H14" s="2"/>
      <c r="I14" s="2"/>
      <c r="J14" s="16"/>
    </row>
    <row r="15" spans="4:10" ht="11.25">
      <c r="D15" s="16"/>
      <c r="E15" s="20" t="s">
        <v>1</v>
      </c>
      <c r="F15" s="20"/>
      <c r="G15" s="3" t="s">
        <v>2</v>
      </c>
      <c r="H15" s="4">
        <f>H16+H17+H18+H19+H21+H22+H23</f>
        <v>47360.027169999994</v>
      </c>
      <c r="I15" s="4">
        <f>I16+I17+I18+I19+I21+I22+I23</f>
        <v>55272.56</v>
      </c>
      <c r="J15" s="16"/>
    </row>
    <row r="16" spans="4:10" ht="11.25">
      <c r="D16" s="16"/>
      <c r="E16" s="22" t="s">
        <v>3</v>
      </c>
      <c r="F16" s="6" t="s">
        <v>4</v>
      </c>
      <c r="G16" s="3" t="s">
        <v>5</v>
      </c>
      <c r="H16" s="7"/>
      <c r="I16" s="7"/>
      <c r="J16" s="16"/>
    </row>
    <row r="17" spans="4:10" ht="11.25">
      <c r="D17" s="16"/>
      <c r="E17" s="22"/>
      <c r="F17" s="6" t="s">
        <v>6</v>
      </c>
      <c r="G17" s="3" t="s">
        <v>7</v>
      </c>
      <c r="H17" s="7">
        <v>7179.53108</v>
      </c>
      <c r="I17" s="7">
        <v>6943.22</v>
      </c>
      <c r="J17" s="16"/>
    </row>
    <row r="18" spans="4:10" ht="11.25">
      <c r="D18" s="16"/>
      <c r="E18" s="22"/>
      <c r="F18" s="6" t="s">
        <v>8</v>
      </c>
      <c r="G18" s="3" t="s">
        <v>9</v>
      </c>
      <c r="H18" s="7">
        <v>4395.26091</v>
      </c>
      <c r="I18" s="7">
        <v>7410.31</v>
      </c>
      <c r="J18" s="16"/>
    </row>
    <row r="19" spans="4:10" ht="11.25">
      <c r="D19" s="16"/>
      <c r="E19" s="22"/>
      <c r="F19" s="6" t="s">
        <v>10</v>
      </c>
      <c r="G19" s="3" t="s">
        <v>11</v>
      </c>
      <c r="H19" s="7">
        <v>10540.73858</v>
      </c>
      <c r="I19" s="7">
        <v>10643.56</v>
      </c>
      <c r="J19" s="16"/>
    </row>
    <row r="20" spans="4:10" ht="11.25">
      <c r="D20" s="16"/>
      <c r="E20" s="22"/>
      <c r="F20" s="8" t="s">
        <v>12</v>
      </c>
      <c r="G20" s="3" t="s">
        <v>13</v>
      </c>
      <c r="H20" s="7"/>
      <c r="I20" s="7"/>
      <c r="J20" s="16"/>
    </row>
    <row r="21" spans="4:10" ht="11.25">
      <c r="D21" s="16"/>
      <c r="E21" s="22"/>
      <c r="F21" s="6" t="s">
        <v>14</v>
      </c>
      <c r="G21" s="3" t="s">
        <v>15</v>
      </c>
      <c r="H21" s="7">
        <v>21213.04</v>
      </c>
      <c r="I21" s="7">
        <f>25592.87</f>
        <v>25592.87</v>
      </c>
      <c r="J21" s="16"/>
    </row>
    <row r="22" spans="4:10" ht="11.25">
      <c r="D22" s="16"/>
      <c r="E22" s="22"/>
      <c r="F22" s="6" t="s">
        <v>16</v>
      </c>
      <c r="G22" s="3" t="s">
        <v>17</v>
      </c>
      <c r="H22" s="7">
        <v>4031.4566</v>
      </c>
      <c r="I22" s="7">
        <v>4682.6</v>
      </c>
      <c r="J22" s="16"/>
    </row>
    <row r="23" spans="4:10" ht="11.25">
      <c r="D23" s="16"/>
      <c r="E23" s="22"/>
      <c r="F23" s="6" t="s">
        <v>18</v>
      </c>
      <c r="G23" s="3" t="s">
        <v>19</v>
      </c>
      <c r="H23" s="7"/>
      <c r="I23" s="7"/>
      <c r="J23" s="16"/>
    </row>
    <row r="24" spans="4:10" ht="11.25">
      <c r="D24" s="16"/>
      <c r="E24" s="20" t="s">
        <v>20</v>
      </c>
      <c r="F24" s="20"/>
      <c r="G24" s="3" t="s">
        <v>21</v>
      </c>
      <c r="H24" s="7"/>
      <c r="I24" s="7"/>
      <c r="J24" s="16"/>
    </row>
    <row r="25" spans="4:10" ht="11.25">
      <c r="D25" s="16"/>
      <c r="E25" s="20" t="s">
        <v>22</v>
      </c>
      <c r="F25" s="20"/>
      <c r="G25" s="3" t="s">
        <v>23</v>
      </c>
      <c r="H25" s="4">
        <f>H26+H27+H28+H30+H31+H32</f>
        <v>4593.155650000001</v>
      </c>
      <c r="I25" s="4">
        <f>I26+I27+I28+I30+I31+I32</f>
        <v>9456.310000000001</v>
      </c>
      <c r="J25" s="16"/>
    </row>
    <row r="26" spans="4:10" ht="11.25">
      <c r="D26" s="16"/>
      <c r="E26" s="22" t="s">
        <v>3</v>
      </c>
      <c r="F26" s="6" t="s">
        <v>4</v>
      </c>
      <c r="G26" s="3" t="s">
        <v>24</v>
      </c>
      <c r="H26" s="7"/>
      <c r="I26" s="7"/>
      <c r="J26" s="16"/>
    </row>
    <row r="27" spans="4:10" ht="11.25">
      <c r="D27" s="16"/>
      <c r="E27" s="22"/>
      <c r="F27" s="6" t="s">
        <v>8</v>
      </c>
      <c r="G27" s="3" t="s">
        <v>25</v>
      </c>
      <c r="H27" s="7">
        <v>1788.216</v>
      </c>
      <c r="I27" s="7">
        <f>6092.36</f>
        <v>6092.36</v>
      </c>
      <c r="J27" s="16"/>
    </row>
    <row r="28" spans="4:10" ht="11.25">
      <c r="D28" s="16"/>
      <c r="E28" s="22"/>
      <c r="F28" s="6" t="s">
        <v>10</v>
      </c>
      <c r="G28" s="3" t="s">
        <v>26</v>
      </c>
      <c r="H28" s="7"/>
      <c r="I28" s="7"/>
      <c r="J28" s="16"/>
    </row>
    <row r="29" spans="4:10" ht="11.25">
      <c r="D29" s="16"/>
      <c r="E29" s="22"/>
      <c r="F29" s="8" t="s">
        <v>12</v>
      </c>
      <c r="G29" s="3" t="s">
        <v>27</v>
      </c>
      <c r="H29" s="7"/>
      <c r="I29" s="7"/>
      <c r="J29" s="16"/>
    </row>
    <row r="30" spans="4:10" ht="11.25">
      <c r="D30" s="16"/>
      <c r="E30" s="22"/>
      <c r="F30" s="6" t="s">
        <v>14</v>
      </c>
      <c r="G30" s="3" t="s">
        <v>28</v>
      </c>
      <c r="H30" s="7">
        <v>2357</v>
      </c>
      <c r="I30" s="7">
        <f>1990.56+853.1</f>
        <v>2843.66</v>
      </c>
      <c r="J30" s="16"/>
    </row>
    <row r="31" spans="4:10" ht="11.25">
      <c r="D31" s="16"/>
      <c r="E31" s="22"/>
      <c r="F31" s="6" t="s">
        <v>16</v>
      </c>
      <c r="G31" s="3" t="s">
        <v>29</v>
      </c>
      <c r="H31" s="7">
        <v>447.93965</v>
      </c>
      <c r="I31" s="7">
        <f>364.2+156.09</f>
        <v>520.29</v>
      </c>
      <c r="J31" s="16"/>
    </row>
    <row r="32" spans="4:10" ht="11.25">
      <c r="D32" s="16"/>
      <c r="E32" s="22"/>
      <c r="F32" s="6" t="s">
        <v>18</v>
      </c>
      <c r="G32" s="3" t="s">
        <v>30</v>
      </c>
      <c r="H32" s="7"/>
      <c r="I32" s="7"/>
      <c r="J32" s="16"/>
    </row>
    <row r="33" spans="4:10" ht="11.25">
      <c r="D33" s="16"/>
      <c r="E33" s="23" t="s">
        <v>31</v>
      </c>
      <c r="F33" s="20"/>
      <c r="G33" s="3" t="s">
        <v>32</v>
      </c>
      <c r="H33" s="7"/>
      <c r="I33" s="7"/>
      <c r="J33" s="16"/>
    </row>
    <row r="34" spans="4:10" ht="11.25">
      <c r="D34" s="16"/>
      <c r="E34" s="20" t="s">
        <v>33</v>
      </c>
      <c r="F34" s="20"/>
      <c r="G34" s="3" t="s">
        <v>34</v>
      </c>
      <c r="H34" s="7"/>
      <c r="I34" s="7"/>
      <c r="J34" s="16"/>
    </row>
    <row r="35" spans="4:10" ht="11.25">
      <c r="D35" s="16"/>
      <c r="E35" s="20" t="s">
        <v>35</v>
      </c>
      <c r="F35" s="20"/>
      <c r="G35" s="3" t="s">
        <v>36</v>
      </c>
      <c r="H35" s="7"/>
      <c r="I35" s="7"/>
      <c r="J35" s="16"/>
    </row>
    <row r="36" spans="4:10" ht="11.25">
      <c r="D36" s="16"/>
      <c r="E36" s="20" t="s">
        <v>37</v>
      </c>
      <c r="F36" s="20"/>
      <c r="G36" s="3" t="s">
        <v>38</v>
      </c>
      <c r="H36" s="7">
        <v>1051.39175</v>
      </c>
      <c r="I36" s="7">
        <f>3183.25-1919.89</f>
        <v>1263.36</v>
      </c>
      <c r="J36" s="16"/>
    </row>
    <row r="37" spans="4:10" ht="11.25">
      <c r="D37" s="16"/>
      <c r="E37" s="22" t="s">
        <v>3</v>
      </c>
      <c r="F37" s="6" t="s">
        <v>39</v>
      </c>
      <c r="G37" s="3" t="s">
        <v>40</v>
      </c>
      <c r="H37" s="7"/>
      <c r="I37" s="7"/>
      <c r="J37" s="16"/>
    </row>
    <row r="38" spans="4:10" ht="11.25">
      <c r="D38" s="16"/>
      <c r="E38" s="22"/>
      <c r="F38" s="6" t="s">
        <v>41</v>
      </c>
      <c r="G38" s="3" t="s">
        <v>42</v>
      </c>
      <c r="H38" s="7"/>
      <c r="I38" s="7"/>
      <c r="J38" s="16"/>
    </row>
    <row r="39" spans="4:10" ht="11.25">
      <c r="D39" s="16"/>
      <c r="E39" s="20" t="s">
        <v>43</v>
      </c>
      <c r="F39" s="20"/>
      <c r="G39" s="3" t="s">
        <v>44</v>
      </c>
      <c r="H39" s="7">
        <v>1961.663</v>
      </c>
      <c r="I39" s="7">
        <v>1919.89</v>
      </c>
      <c r="J39" s="16"/>
    </row>
    <row r="40" spans="4:10" ht="11.25">
      <c r="D40" s="16"/>
      <c r="E40" s="20" t="s">
        <v>45</v>
      </c>
      <c r="F40" s="20"/>
      <c r="G40" s="3" t="s">
        <v>46</v>
      </c>
      <c r="H40" s="4">
        <f>H15+H24+H25+H33+H34+H35+H36+H39</f>
        <v>54966.23757</v>
      </c>
      <c r="I40" s="4">
        <f>I15+I24+I25+I33+I34+I35+I36+I39</f>
        <v>67912.12</v>
      </c>
      <c r="J40" s="16"/>
    </row>
    <row r="41" spans="4:10" ht="11.25">
      <c r="D41" s="16"/>
      <c r="E41" s="20" t="s">
        <v>47</v>
      </c>
      <c r="F41" s="20"/>
      <c r="G41" s="3" t="s">
        <v>48</v>
      </c>
      <c r="H41" s="7"/>
      <c r="I41" s="7"/>
      <c r="J41" s="16"/>
    </row>
    <row r="42" spans="4:10" ht="11.25">
      <c r="D42" s="16"/>
      <c r="E42" s="20" t="s">
        <v>49</v>
      </c>
      <c r="F42" s="20"/>
      <c r="G42" s="3" t="s">
        <v>50</v>
      </c>
      <c r="H42" s="4">
        <f>H40+H41</f>
        <v>54966.23757</v>
      </c>
      <c r="I42" s="4">
        <f>I40+I41</f>
        <v>67912.12</v>
      </c>
      <c r="J42" s="16"/>
    </row>
    <row r="43" spans="4:10" ht="11.25">
      <c r="D43" s="16"/>
      <c r="E43" s="20" t="s">
        <v>51</v>
      </c>
      <c r="F43" s="20"/>
      <c r="G43" s="3" t="s">
        <v>52</v>
      </c>
      <c r="H43" s="7">
        <f>IF(H12&gt;0,H42/H12,"")</f>
        <v>13.90775708972218</v>
      </c>
      <c r="I43" s="7">
        <f>IF(I12&gt;0,I42/I12,"")</f>
        <v>18.30791709799862</v>
      </c>
      <c r="J43" s="16"/>
    </row>
    <row r="44" spans="4:10" ht="11.25">
      <c r="D44" s="16"/>
      <c r="E44" s="20" t="s">
        <v>53</v>
      </c>
      <c r="F44" s="20"/>
      <c r="G44" s="3" t="s">
        <v>54</v>
      </c>
      <c r="H44" s="7">
        <v>2832.04136</v>
      </c>
      <c r="I44" s="7">
        <v>2807.82489</v>
      </c>
      <c r="J44" s="16"/>
    </row>
    <row r="45" spans="4:10" ht="11.25">
      <c r="D45" s="16"/>
      <c r="E45" s="21" t="s">
        <v>55</v>
      </c>
      <c r="F45" s="21"/>
      <c r="G45" s="3" t="s">
        <v>56</v>
      </c>
      <c r="H45" s="7">
        <v>0</v>
      </c>
      <c r="I45" s="7">
        <v>0</v>
      </c>
      <c r="J45" s="16"/>
    </row>
    <row r="46" spans="4:10" ht="28.5" customHeight="1">
      <c r="D46" s="16"/>
      <c r="E46" s="20" t="s">
        <v>57</v>
      </c>
      <c r="F46" s="20"/>
      <c r="G46" s="3" t="s">
        <v>58</v>
      </c>
      <c r="H46" s="7">
        <v>9.74</v>
      </c>
      <c r="I46" s="7">
        <f>((9.74*6)+(10.38*5)+(11.09*1))/12</f>
        <v>10.119166666666667</v>
      </c>
      <c r="J46" s="16"/>
    </row>
    <row r="47" spans="4:10" ht="11.25">
      <c r="D47" s="16"/>
      <c r="E47" s="20" t="s">
        <v>59</v>
      </c>
      <c r="F47" s="20"/>
      <c r="G47" s="3" t="s">
        <v>60</v>
      </c>
      <c r="H47" s="7">
        <v>0</v>
      </c>
      <c r="I47" s="7">
        <v>0</v>
      </c>
      <c r="J47" s="16"/>
    </row>
    <row r="48" spans="2:10" ht="11.25">
      <c r="B48" s="15"/>
      <c r="D48" s="16"/>
      <c r="E48" s="16"/>
      <c r="F48" s="16"/>
      <c r="G48" s="16"/>
      <c r="H48" s="16"/>
      <c r="I48" s="16"/>
      <c r="J48" s="16"/>
    </row>
    <row r="49" ht="11.25">
      <c r="B49" s="15"/>
    </row>
  </sheetData>
  <sheetProtection/>
  <mergeCells count="29">
    <mergeCell ref="E3:I3"/>
    <mergeCell ref="E5:F5"/>
    <mergeCell ref="E6:F6"/>
    <mergeCell ref="E7:F7"/>
    <mergeCell ref="E8:F8"/>
    <mergeCell ref="E9:F9"/>
    <mergeCell ref="E10:F10"/>
    <mergeCell ref="E11:F11"/>
    <mergeCell ref="E12:F12"/>
    <mergeCell ref="E14:F14"/>
    <mergeCell ref="E15:F15"/>
    <mergeCell ref="E16:E23"/>
    <mergeCell ref="E42:F42"/>
    <mergeCell ref="E24:F24"/>
    <mergeCell ref="E25:F25"/>
    <mergeCell ref="E26:E32"/>
    <mergeCell ref="E33:F33"/>
    <mergeCell ref="E34:F34"/>
    <mergeCell ref="E35:F35"/>
    <mergeCell ref="E43:F43"/>
    <mergeCell ref="E44:F44"/>
    <mergeCell ref="E45:F45"/>
    <mergeCell ref="E46:F46"/>
    <mergeCell ref="E47:F47"/>
    <mergeCell ref="E36:F36"/>
    <mergeCell ref="E37:E38"/>
    <mergeCell ref="E39:F39"/>
    <mergeCell ref="E40:F40"/>
    <mergeCell ref="E41:F41"/>
  </mergeCells>
  <dataValidations count="2">
    <dataValidation type="decimal" allowBlank="1" showInputMessage="1" showErrorMessage="1" sqref="H42:I42 H40:I40 H25:I25 H7:I7 H14:I15">
      <formula1>0</formula1>
      <formula2>1000000000000000000</formula2>
    </dataValidation>
    <dataValidation type="decimal" operator="greaterThanOrEqual" allowBlank="1" showInputMessage="1" showErrorMessage="1" sqref="H26:I39 H8:I13 H16:I24 H41:I41 H44:I47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6"/>
  <sheetViews>
    <sheetView tabSelected="1" zoomScalePageLayoutView="0" workbookViewId="0" topLeftCell="A1">
      <selection activeCell="E42" sqref="E42"/>
    </sheetView>
  </sheetViews>
  <sheetFormatPr defaultColWidth="9.140625" defaultRowHeight="12.75"/>
  <cols>
    <col min="1" max="1" width="6.421875" style="0" bestFit="1" customWidth="1"/>
    <col min="2" max="2" width="41.7109375" style="0" customWidth="1"/>
    <col min="3" max="3" width="13.8515625" style="0" customWidth="1"/>
    <col min="4" max="4" width="16.8515625" style="0" customWidth="1"/>
    <col min="5" max="5" width="17.7109375" style="0" customWidth="1"/>
  </cols>
  <sheetData>
    <row r="2" spans="1:5" ht="12.75">
      <c r="A2" s="25" t="s">
        <v>80</v>
      </c>
      <c r="B2" s="25"/>
      <c r="C2" s="25"/>
      <c r="D2" s="25"/>
      <c r="E2" s="25"/>
    </row>
    <row r="4" spans="1:5" ht="51">
      <c r="A4" s="26" t="s">
        <v>61</v>
      </c>
      <c r="B4" s="26"/>
      <c r="C4" s="9" t="s">
        <v>62</v>
      </c>
      <c r="D4" s="10" t="s">
        <v>63</v>
      </c>
      <c r="E4" s="10" t="s">
        <v>64</v>
      </c>
    </row>
    <row r="5" spans="1:5" ht="12.75">
      <c r="A5" s="27" t="s">
        <v>65</v>
      </c>
      <c r="B5" s="27"/>
      <c r="C5" s="11" t="s">
        <v>66</v>
      </c>
      <c r="D5" s="11">
        <v>1</v>
      </c>
      <c r="E5" s="11">
        <v>2</v>
      </c>
    </row>
    <row r="6" spans="1:5" ht="12.75">
      <c r="A6" s="24" t="s">
        <v>67</v>
      </c>
      <c r="B6" s="24"/>
      <c r="C6" s="1"/>
      <c r="D6" s="2"/>
      <c r="E6" s="2"/>
    </row>
    <row r="7" spans="1:5" ht="12.75">
      <c r="A7" s="20" t="s">
        <v>68</v>
      </c>
      <c r="B7" s="20"/>
      <c r="C7" s="3" t="s">
        <v>69</v>
      </c>
      <c r="D7" s="7">
        <v>5403.98</v>
      </c>
      <c r="E7" s="7">
        <v>5279.614</v>
      </c>
    </row>
    <row r="8" spans="1:5" ht="12.75">
      <c r="A8" s="20" t="s">
        <v>70</v>
      </c>
      <c r="B8" s="20"/>
      <c r="C8" s="3" t="s">
        <v>71</v>
      </c>
      <c r="D8" s="7">
        <v>4280.39</v>
      </c>
      <c r="E8" s="7">
        <f>4707.69+36</f>
        <v>4743.69</v>
      </c>
    </row>
    <row r="9" spans="1:5" ht="12.75">
      <c r="A9" s="20" t="s">
        <v>72</v>
      </c>
      <c r="B9" s="20"/>
      <c r="C9" s="3" t="s">
        <v>73</v>
      </c>
      <c r="D9" s="7"/>
      <c r="E9" s="7"/>
    </row>
    <row r="10" spans="1:5" ht="12.75">
      <c r="A10" s="20" t="s">
        <v>74</v>
      </c>
      <c r="B10" s="20"/>
      <c r="C10" s="3" t="s">
        <v>75</v>
      </c>
      <c r="D10" s="7"/>
      <c r="E10" s="7"/>
    </row>
    <row r="11" spans="1:5" ht="12.75">
      <c r="A11" s="20" t="s">
        <v>76</v>
      </c>
      <c r="B11" s="20"/>
      <c r="C11" s="3" t="s">
        <v>77</v>
      </c>
      <c r="D11" s="7">
        <v>5371.49</v>
      </c>
      <c r="E11" s="7">
        <f>E7-36</f>
        <v>5243.614</v>
      </c>
    </row>
    <row r="12" spans="1:5" ht="27.75" customHeight="1">
      <c r="A12" s="5" t="s">
        <v>3</v>
      </c>
      <c r="B12" s="6" t="s">
        <v>78</v>
      </c>
      <c r="C12" s="3" t="s">
        <v>79</v>
      </c>
      <c r="D12" s="7"/>
      <c r="E12" s="7"/>
    </row>
    <row r="13" spans="1:5" ht="24" customHeight="1">
      <c r="A13" s="24" t="s">
        <v>0</v>
      </c>
      <c r="B13" s="24"/>
      <c r="C13" s="1"/>
      <c r="D13" s="2"/>
      <c r="E13" s="2"/>
    </row>
    <row r="14" spans="1:5" ht="12.75">
      <c r="A14" s="20" t="s">
        <v>1</v>
      </c>
      <c r="B14" s="20"/>
      <c r="C14" s="3" t="s">
        <v>2</v>
      </c>
      <c r="D14" s="4">
        <f>D15+D16+D17+D18+D20+D21+D22</f>
        <v>113745.14022999999</v>
      </c>
      <c r="E14" s="4">
        <f>E15+E16+E17+E18+E20+E21+E22</f>
        <v>148056.75</v>
      </c>
    </row>
    <row r="15" spans="1:5" ht="12.75">
      <c r="A15" s="22" t="s">
        <v>3</v>
      </c>
      <c r="B15" s="6" t="s">
        <v>4</v>
      </c>
      <c r="C15" s="3" t="s">
        <v>5</v>
      </c>
      <c r="D15" s="7"/>
      <c r="E15" s="7">
        <v>388.61</v>
      </c>
    </row>
    <row r="16" spans="1:5" ht="12.75">
      <c r="A16" s="22"/>
      <c r="B16" s="6" t="s">
        <v>6</v>
      </c>
      <c r="C16" s="3" t="s">
        <v>7</v>
      </c>
      <c r="D16" s="7">
        <v>60243.58832</v>
      </c>
      <c r="E16" s="7">
        <v>71529.59</v>
      </c>
    </row>
    <row r="17" spans="1:5" ht="12.75">
      <c r="A17" s="22"/>
      <c r="B17" s="6" t="s">
        <v>8</v>
      </c>
      <c r="C17" s="3" t="s">
        <v>9</v>
      </c>
      <c r="D17" s="7">
        <f>9337.01798+2125.74322</f>
        <v>11462.7612</v>
      </c>
      <c r="E17" s="7">
        <f>28121.22+841.84</f>
        <v>28963.06</v>
      </c>
    </row>
    <row r="18" spans="1:5" ht="12.75">
      <c r="A18" s="22"/>
      <c r="B18" s="6" t="s">
        <v>10</v>
      </c>
      <c r="C18" s="3" t="s">
        <v>11</v>
      </c>
      <c r="D18" s="7">
        <f>20863.251+4323.40571</f>
        <v>25186.65671</v>
      </c>
      <c r="E18" s="7">
        <v>25849.48</v>
      </c>
    </row>
    <row r="19" spans="1:5" ht="12.75">
      <c r="A19" s="22"/>
      <c r="B19" s="8" t="s">
        <v>12</v>
      </c>
      <c r="C19" s="3" t="s">
        <v>13</v>
      </c>
      <c r="D19" s="7"/>
      <c r="E19" s="7"/>
    </row>
    <row r="20" spans="1:5" ht="12.75">
      <c r="A20" s="22"/>
      <c r="B20" s="6" t="s">
        <v>14</v>
      </c>
      <c r="C20" s="3" t="s">
        <v>15</v>
      </c>
      <c r="D20" s="7">
        <v>14314.684</v>
      </c>
      <c r="E20" s="7">
        <v>18233.85</v>
      </c>
    </row>
    <row r="21" spans="1:5" ht="12.75">
      <c r="A21" s="22"/>
      <c r="B21" s="6" t="s">
        <v>16</v>
      </c>
      <c r="C21" s="3" t="s">
        <v>17</v>
      </c>
      <c r="D21" s="7">
        <v>2537.45</v>
      </c>
      <c r="E21" s="7">
        <v>3092.16</v>
      </c>
    </row>
    <row r="22" spans="1:5" ht="12.75">
      <c r="A22" s="22"/>
      <c r="B22" s="6" t="s">
        <v>18</v>
      </c>
      <c r="C22" s="3" t="s">
        <v>19</v>
      </c>
      <c r="D22" s="7"/>
      <c r="E22" s="7"/>
    </row>
    <row r="23" spans="1:5" ht="12.75">
      <c r="A23" s="20" t="s">
        <v>20</v>
      </c>
      <c r="B23" s="20"/>
      <c r="C23" s="3" t="s">
        <v>21</v>
      </c>
      <c r="D23" s="7"/>
      <c r="E23" s="7"/>
    </row>
    <row r="24" spans="1:5" ht="12.75">
      <c r="A24" s="20" t="s">
        <v>22</v>
      </c>
      <c r="B24" s="20"/>
      <c r="C24" s="3" t="s">
        <v>23</v>
      </c>
      <c r="D24" s="4">
        <f>D25+D26+D27+D29+D30+D31</f>
        <v>2371.1055800000004</v>
      </c>
      <c r="E24" s="4">
        <f>E25+E26+E27+E29+E30+E31</f>
        <v>7463.3099999999995</v>
      </c>
    </row>
    <row r="25" spans="1:5" ht="12.75">
      <c r="A25" s="22" t="s">
        <v>3</v>
      </c>
      <c r="B25" s="6" t="s">
        <v>4</v>
      </c>
      <c r="C25" s="3" t="s">
        <v>24</v>
      </c>
      <c r="D25" s="7">
        <v>29.85</v>
      </c>
      <c r="E25" s="7"/>
    </row>
    <row r="26" spans="1:5" ht="12.75">
      <c r="A26" s="22"/>
      <c r="B26" s="6" t="s">
        <v>8</v>
      </c>
      <c r="C26" s="3" t="s">
        <v>25</v>
      </c>
      <c r="D26" s="7">
        <v>468.79618</v>
      </c>
      <c r="E26" s="7">
        <f>5093.76+0</f>
        <v>5093.76</v>
      </c>
    </row>
    <row r="27" spans="1:5" ht="12.75">
      <c r="A27" s="22"/>
      <c r="B27" s="6" t="s">
        <v>10</v>
      </c>
      <c r="C27" s="3" t="s">
        <v>26</v>
      </c>
      <c r="D27" s="7"/>
      <c r="E27" s="7"/>
    </row>
    <row r="28" spans="1:5" ht="12.75">
      <c r="A28" s="22"/>
      <c r="B28" s="8" t="s">
        <v>12</v>
      </c>
      <c r="C28" s="3" t="s">
        <v>27</v>
      </c>
      <c r="D28" s="7"/>
      <c r="E28" s="7"/>
    </row>
    <row r="29" spans="1:5" ht="12.75">
      <c r="A29" s="22"/>
      <c r="B29" s="6" t="s">
        <v>14</v>
      </c>
      <c r="C29" s="3" t="s">
        <v>28</v>
      </c>
      <c r="D29" s="7">
        <v>1590.520453</v>
      </c>
      <c r="E29" s="7">
        <f>1418.19+607.79</f>
        <v>2025.98</v>
      </c>
    </row>
    <row r="30" spans="1:5" ht="12.75">
      <c r="A30" s="22"/>
      <c r="B30" s="6" t="s">
        <v>16</v>
      </c>
      <c r="C30" s="3" t="s">
        <v>29</v>
      </c>
      <c r="D30" s="7">
        <v>281.938947</v>
      </c>
      <c r="E30" s="7">
        <f>240.5+103.07</f>
        <v>343.57</v>
      </c>
    </row>
    <row r="31" spans="1:5" ht="12.75">
      <c r="A31" s="22"/>
      <c r="B31" s="6" t="s">
        <v>18</v>
      </c>
      <c r="C31" s="3" t="s">
        <v>30</v>
      </c>
      <c r="D31" s="7"/>
      <c r="E31" s="7"/>
    </row>
    <row r="32" spans="1:5" ht="12.75">
      <c r="A32" s="23" t="s">
        <v>31</v>
      </c>
      <c r="B32" s="20"/>
      <c r="C32" s="3" t="s">
        <v>32</v>
      </c>
      <c r="D32" s="7"/>
      <c r="E32" s="7"/>
    </row>
    <row r="33" spans="1:5" ht="27" customHeight="1">
      <c r="A33" s="20" t="s">
        <v>33</v>
      </c>
      <c r="B33" s="20"/>
      <c r="C33" s="3" t="s">
        <v>34</v>
      </c>
      <c r="D33" s="7"/>
      <c r="E33" s="7"/>
    </row>
    <row r="34" spans="1:5" ht="12.75">
      <c r="A34" s="20" t="s">
        <v>35</v>
      </c>
      <c r="B34" s="20"/>
      <c r="C34" s="3" t="s">
        <v>36</v>
      </c>
      <c r="D34" s="7"/>
      <c r="E34" s="7"/>
    </row>
    <row r="35" spans="1:5" ht="12.75">
      <c r="A35" s="20" t="s">
        <v>37</v>
      </c>
      <c r="B35" s="20"/>
      <c r="C35" s="3" t="s">
        <v>38</v>
      </c>
      <c r="D35" s="7">
        <v>1052.68429</v>
      </c>
      <c r="E35" s="7">
        <f>5370.24-4380.08</f>
        <v>990.1599999999999</v>
      </c>
    </row>
    <row r="36" spans="1:5" ht="12.75">
      <c r="A36" s="22" t="s">
        <v>3</v>
      </c>
      <c r="B36" s="6" t="s">
        <v>39</v>
      </c>
      <c r="C36" s="3" t="s">
        <v>40</v>
      </c>
      <c r="D36" s="7"/>
      <c r="E36" s="7"/>
    </row>
    <row r="37" spans="1:5" ht="12.75">
      <c r="A37" s="22"/>
      <c r="B37" s="6" t="s">
        <v>41</v>
      </c>
      <c r="C37" s="3" t="s">
        <v>42</v>
      </c>
      <c r="D37" s="7"/>
      <c r="E37" s="7"/>
    </row>
    <row r="38" spans="1:5" ht="12.75">
      <c r="A38" s="20" t="s">
        <v>43</v>
      </c>
      <c r="B38" s="20"/>
      <c r="C38" s="3" t="s">
        <v>44</v>
      </c>
      <c r="D38" s="7">
        <v>4336.34009</v>
      </c>
      <c r="E38" s="7">
        <v>4380.08</v>
      </c>
    </row>
    <row r="39" spans="1:5" ht="12.75">
      <c r="A39" s="20" t="s">
        <v>45</v>
      </c>
      <c r="B39" s="20"/>
      <c r="C39" s="3" t="s">
        <v>46</v>
      </c>
      <c r="D39" s="4">
        <f>D14+D23+D24+D32+D33+D34+D35+D38</f>
        <v>121505.27019</v>
      </c>
      <c r="E39" s="4">
        <f>E14+E23+E24+E32+E33+E34+E35+E38</f>
        <v>160890.3</v>
      </c>
    </row>
    <row r="40" spans="1:5" ht="12.75">
      <c r="A40" s="20" t="s">
        <v>47</v>
      </c>
      <c r="B40" s="20"/>
      <c r="C40" s="3" t="s">
        <v>48</v>
      </c>
      <c r="D40" s="7"/>
      <c r="E40" s="7"/>
    </row>
    <row r="41" spans="1:5" ht="12.75">
      <c r="A41" s="20" t="s">
        <v>49</v>
      </c>
      <c r="B41" s="20"/>
      <c r="C41" s="3" t="s">
        <v>50</v>
      </c>
      <c r="D41" s="4">
        <f>D39+D40</f>
        <v>121505.27019</v>
      </c>
      <c r="E41" s="4">
        <f>E39+E40</f>
        <v>160890.3</v>
      </c>
    </row>
    <row r="42" spans="1:5" ht="24" customHeight="1">
      <c r="A42" s="20" t="s">
        <v>51</v>
      </c>
      <c r="B42" s="20"/>
      <c r="C42" s="3" t="s">
        <v>52</v>
      </c>
      <c r="D42" s="7">
        <f>IF(D11&gt;0,D41/D11,"")</f>
        <v>22.62040331267488</v>
      </c>
      <c r="E42" s="7">
        <f>IF(E11&gt;0,E41/E11,"")</f>
        <v>30.68309375938046</v>
      </c>
    </row>
    <row r="43" spans="1:5" ht="12.75">
      <c r="A43" s="20" t="s">
        <v>53</v>
      </c>
      <c r="B43" s="20"/>
      <c r="C43" s="3" t="s">
        <v>54</v>
      </c>
      <c r="D43" s="7">
        <v>22858.52405</v>
      </c>
      <c r="E43" s="7">
        <v>11493.28999</v>
      </c>
    </row>
    <row r="44" spans="1:5" ht="12.75">
      <c r="A44" s="21" t="s">
        <v>55</v>
      </c>
      <c r="B44" s="21"/>
      <c r="C44" s="3" t="s">
        <v>56</v>
      </c>
      <c r="D44" s="7">
        <v>0</v>
      </c>
      <c r="E44" s="7">
        <v>0</v>
      </c>
    </row>
    <row r="45" spans="1:5" ht="26.25" customHeight="1">
      <c r="A45" s="20" t="s">
        <v>57</v>
      </c>
      <c r="B45" s="20"/>
      <c r="C45" s="3" t="s">
        <v>58</v>
      </c>
      <c r="D45" s="7">
        <v>20.95</v>
      </c>
      <c r="E45" s="7">
        <f>((20.95*6)+(21.82*5)+(22.11*1))/12</f>
        <v>21.409166666666664</v>
      </c>
    </row>
    <row r="46" spans="1:5" ht="22.5" customHeight="1">
      <c r="A46" s="20" t="s">
        <v>59</v>
      </c>
      <c r="B46" s="20"/>
      <c r="C46" s="3" t="s">
        <v>60</v>
      </c>
      <c r="D46" s="7">
        <v>0</v>
      </c>
      <c r="E46" s="7">
        <v>0</v>
      </c>
    </row>
  </sheetData>
  <sheetProtection/>
  <mergeCells count="29">
    <mergeCell ref="A15:A22"/>
    <mergeCell ref="A23:B23"/>
    <mergeCell ref="A24:B24"/>
    <mergeCell ref="A33:B33"/>
    <mergeCell ref="A34:B34"/>
    <mergeCell ref="A35:B35"/>
    <mergeCell ref="A38:B38"/>
    <mergeCell ref="A36:A37"/>
    <mergeCell ref="A2:E2"/>
    <mergeCell ref="A32:B32"/>
    <mergeCell ref="A25:A31"/>
    <mergeCell ref="A7:B7"/>
    <mergeCell ref="A8:B8"/>
    <mergeCell ref="A39:B39"/>
    <mergeCell ref="A40:B40"/>
    <mergeCell ref="A4:B4"/>
    <mergeCell ref="A5:B5"/>
    <mergeCell ref="A6:B6"/>
    <mergeCell ref="A9:B9"/>
    <mergeCell ref="A10:B10"/>
    <mergeCell ref="A11:B11"/>
    <mergeCell ref="A13:B13"/>
    <mergeCell ref="A14:B14"/>
    <mergeCell ref="A41:B41"/>
    <mergeCell ref="A42:B42"/>
    <mergeCell ref="A43:B43"/>
    <mergeCell ref="A44:B44"/>
    <mergeCell ref="A45:B45"/>
    <mergeCell ref="A46:B46"/>
  </mergeCells>
  <dataValidations count="2">
    <dataValidation type="decimal" allowBlank="1" showInputMessage="1" showErrorMessage="1" sqref="D41:E41 D39:E39 D24:E24 D6:E6 D13:E14">
      <formula1>0</formula1>
      <formula2>1000000000000000000</formula2>
    </dataValidation>
    <dataValidation type="decimal" operator="greaterThanOrEqual" allowBlank="1" showInputMessage="1" showErrorMessage="1" sqref="D25:E38 D7:E12 D15:E23 D40:E40 D43:E46">
      <formula1>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Ишметова Ирина Викторовна</cp:lastModifiedBy>
  <cp:lastPrinted>2022-11-16T10:22:36Z</cp:lastPrinted>
  <dcterms:created xsi:type="dcterms:W3CDTF">1996-10-08T23:32:33Z</dcterms:created>
  <dcterms:modified xsi:type="dcterms:W3CDTF">2023-05-18T11:42:00Z</dcterms:modified>
  <cp:category/>
  <cp:version/>
  <cp:contentType/>
  <cp:contentStatus/>
</cp:coreProperties>
</file>